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Ласкова Мария Борисовна</author>
  </authors>
  <commentList>
    <comment ref="B38" authorId="0">
      <text>
        <r>
          <rPr>
            <b/>
            <sz val="9"/>
            <rFont val="Tahoma"/>
            <family val="2"/>
          </rPr>
          <t>Ласкова Мария Борисовна:</t>
        </r>
        <r>
          <rPr>
            <sz val="9"/>
            <rFont val="Tahoma"/>
            <family val="2"/>
          </rPr>
          <t xml:space="preserve">
Помимо перечисленных, включает арендную плату и командировочные расходы</t>
        </r>
      </text>
    </comment>
  </commentList>
</comments>
</file>

<file path=xl/sharedStrings.xml><?xml version="1.0" encoding="utf-8"?>
<sst xmlns="http://schemas.openxmlformats.org/spreadsheetml/2006/main" count="81" uniqueCount="66">
  <si>
    <t>Структура выручки по направлениям бизнеса,  тыс. руб.: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</si>
  <si>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</si>
  <si>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</si>
  <si>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</si>
  <si>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</si>
  <si>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</si>
  <si>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</si>
  <si>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</si>
  <si>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</si>
  <si>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</si>
  <si>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</si>
  <si>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</si>
  <si>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</si>
  <si>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</si>
  <si>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</si>
  <si>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</si>
  <si>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</si>
  <si>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</si>
  <si>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</si>
  <si>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</si>
  <si>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</si>
  <si>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</si>
  <si>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</si>
  <si>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</si>
  <si>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</si>
  <si>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</si>
  <si>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</si>
  <si>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</si>
  <si>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</si>
  <si>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</si>
  <si>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</si>
  <si>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</si>
  <si>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</si>
  <si>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</si>
  <si>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</si>
  <si>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</si>
  <si>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</si>
  <si>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</si>
  <si>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</si>
  <si>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</si>
  <si>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</si>
  <si>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</si>
  <si>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</si>
  <si>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</si>
  <si>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</si>
  <si>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</si>
  <si>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</si>
  <si>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</si>
  <si>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</si>
  <si>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</si>
  <si>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</si>
  <si>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</si>
  <si>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</si>
  <si>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</si>
  <si>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</si>
  <si>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</si>
  <si>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перепродаже электроэнергии и мощности</t>
  </si>
  <si>
    <t>1 квартал 2017</t>
  </si>
  <si>
    <t>2 квартал 2017</t>
  </si>
  <si>
    <t>3 квартал 2017</t>
  </si>
  <si>
    <t>Основные финансовые показатели ПАО «МРСК Юга»  
за 9 месяцев 2017 года</t>
  </si>
  <si>
    <t>9 месяцев 2017</t>
  </si>
  <si>
    <t>проверка</t>
  </si>
  <si>
    <t xml:space="preserve">       Покупная энергия на производственные и хозяйственные нужды</t>
  </si>
  <si>
    <t>ROE, рентабельность собственного капитала,%</t>
  </si>
  <si>
    <t>4 квартал 2017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</si>
</sst>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64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sz val="12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2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0" borderId="1">
      <alignment/>
      <protection/>
    </xf>
    <xf numFmtId="0" fontId="7" fillId="0" borderId="0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55" fillId="0" borderId="10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3" fontId="8" fillId="0" borderId="0">
      <alignment vertical="top"/>
      <protection/>
    </xf>
    <xf numFmtId="0" fontId="5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" fillId="0" borderId="0" applyFill="0" applyBorder="0" applyAlignment="0" applyProtection="0"/>
    <xf numFmtId="171" fontId="4" fillId="0" borderId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1" fontId="4" fillId="0" borderId="0" applyFill="0" applyBorder="0" applyAlignment="0" applyProtection="0"/>
    <xf numFmtId="0" fontId="57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3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 vertical="top" wrapText="1" indent="4"/>
    </xf>
    <xf numFmtId="0" fontId="9" fillId="0" borderId="11" xfId="0" applyFont="1" applyFill="1" applyBorder="1" applyAlignment="1">
      <alignment horizontal="left" vertical="top" wrapText="1" indent="7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indent="3"/>
    </xf>
    <xf numFmtId="0" fontId="9" fillId="0" borderId="11" xfId="0" applyFont="1" applyFill="1" applyBorder="1" applyAlignment="1">
      <alignment horizontal="left" wrapText="1" indent="3"/>
    </xf>
    <xf numFmtId="0" fontId="9" fillId="0" borderId="11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172" fontId="9" fillId="34" borderId="11" xfId="0" applyNumberFormat="1" applyFont="1" applyFill="1" applyBorder="1" applyAlignment="1">
      <alignment/>
    </xf>
    <xf numFmtId="0" fontId="11" fillId="35" borderId="11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 horizontal="right" vertical="center" wrapText="1"/>
    </xf>
    <xf numFmtId="173" fontId="58" fillId="0" borderId="11" xfId="0" applyNumberFormat="1" applyFont="1" applyFill="1" applyBorder="1" applyAlignment="1">
      <alignment horizontal="right" vertical="center" wrapText="1"/>
    </xf>
    <xf numFmtId="173" fontId="59" fillId="0" borderId="11" xfId="0" applyNumberFormat="1" applyFont="1" applyFill="1" applyBorder="1" applyAlignment="1">
      <alignment/>
    </xf>
    <xf numFmtId="10" fontId="58" fillId="0" borderId="11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172" fontId="9" fillId="34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60" fillId="34" borderId="0" xfId="0" applyFont="1" applyFill="1" applyAlignment="1">
      <alignment/>
    </xf>
    <xf numFmtId="173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172" fontId="58" fillId="0" borderId="12" xfId="0" applyNumberFormat="1" applyFont="1" applyFill="1" applyBorder="1" applyAlignment="1">
      <alignment horizontal="center" vertical="center"/>
    </xf>
    <xf numFmtId="172" fontId="58" fillId="0" borderId="13" xfId="0" applyNumberFormat="1" applyFont="1" applyFill="1" applyBorder="1" applyAlignment="1">
      <alignment horizontal="center" vertical="center"/>
    </xf>
    <xf numFmtId="172" fontId="58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73" fontId="9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56;&#1045;&#1043;&#1051;&#1040;&#1052;&#1045;&#1053;&#1058;%20&#1080;%20&#1055;&#1055;&#1054;&#1069;&#1080;&#1057;&#1056;%202017-2021\&#1054;&#1058;&#1063;&#1045;&#1058;%20&#1055;&#1055;&#1054;&#1069;&#1080;&#1057;&#1056;,%20&#1055;&#1055;&#1056;%201%20&#1087;&#1086;&#1083;&#1091;&#1075;&#1086;&#1076;&#1080;&#1077;%202017\&#1054;&#1090;&#1095;&#1077;&#1090;%20&#1041;&#1055;%201%20&#1087;&#1086;&#1083;%202017\&#1054;&#1090;&#1095;&#1077;&#1090;_2&#1082;&#1074;_&#1052;&#1056;&#1057;&#1050;%20&#1070;&#1075;&#1072;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60;&#1072;&#1082;&#1090;\&#1045;&#1046;&#1054;\3%20&#1082;&#1074;&#1072;&#1088;&#1090;&#1072;&#1083;\&#1045;&#1046;&#1054;%20&#1076;&#1083;&#1103;%203%20&#1082;&#1074;.%202017%20&#1058;&#1072;&#1073;&#1083;&#1080;&#1094;&#1099;%20&#1087;&#1086;%20&#1053;&#1086;&#1074;&#1086;&#1084;&#1091;%20&#1092;&#1086;&#1088;&#1084;&#1072;&#1090;&#1091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077;&#1090;_3&#1082;&#1074;_&#1052;&#1056;&#1057;&#1050;%20&#1070;&#1075;&#1072;_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56;&#1045;&#1043;&#1051;&#1040;&#1052;&#1045;&#1053;&#1058;%20&#1080;%20&#1055;&#1055;&#1054;&#1069;&#1080;&#1057;&#1056;%202017-2021\&#1054;&#1058;&#1063;&#1045;&#1058;%20&#1055;&#1055;&#1054;&#1069;&#1080;&#1057;&#1056;,%20&#1055;&#1055;&#1056;%209%20&#1084;&#1077;&#1089;%202017\&#1041;&#1055;,%20&#1041;&#1044;&#1056;%20&#1092;&#1072;&#1082;&#1090;%209%20&#1084;&#1077;&#1089;%202017\&#1054;&#1090;&#1095;&#1077;&#1090;%203%20&#1082;&#1074;.%202017%20&#1052;&#1056;&#1057;&#1050;%20&#1070;&#1075;&#1072;%20&#1080;&#1079;%20&#1082;&#1086;&#1075;&#1085;&#1086;&#108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077;&#1090;%203%20&#1082;&#1074;.%202017%20&#1052;&#1056;&#1057;&#1050;%20&#1070;&#1075;&#1072;%20&#1080;&#1079;%20&#1082;&#1086;&#1075;&#1085;&#1086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25">
        <row r="12">
          <cell r="U12">
            <v>8617942.090999354</v>
          </cell>
          <cell r="V12">
            <v>7975243.944859895</v>
          </cell>
        </row>
      </sheetData>
      <sheetData sheetId="26">
        <row r="11">
          <cell r="U11">
            <v>7790484.1499999985</v>
          </cell>
          <cell r="V11">
            <v>6536188.789269999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Раздел 4"/>
      <sheetName val="Лист4"/>
      <sheetName val="Лист5"/>
      <sheetName val="Лист6"/>
      <sheetName val="Лист7"/>
    </sheetNames>
    <sheetDataSet>
      <sheetData sheetId="0">
        <row r="30">
          <cell r="K30">
            <v>20327089</v>
          </cell>
        </row>
        <row r="39">
          <cell r="K39">
            <v>4738214.483</v>
          </cell>
        </row>
        <row r="40">
          <cell r="K40">
            <v>163515.89100000003</v>
          </cell>
        </row>
        <row r="41">
          <cell r="K41">
            <v>679759.557</v>
          </cell>
        </row>
        <row r="45">
          <cell r="K45">
            <v>1603.0049999999999</v>
          </cell>
        </row>
        <row r="75">
          <cell r="K75">
            <v>0.033773381228931317</v>
          </cell>
        </row>
        <row r="100">
          <cell r="K100">
            <v>24246520</v>
          </cell>
        </row>
        <row r="101">
          <cell r="K101">
            <v>303019</v>
          </cell>
        </row>
        <row r="102">
          <cell r="K102">
            <v>609615</v>
          </cell>
        </row>
        <row r="105">
          <cell r="K105">
            <v>379059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19">
        <row r="26">
          <cell r="T26">
            <v>0.3293455167348014</v>
          </cell>
        </row>
        <row r="35">
          <cell r="T35">
            <v>0.034627200815118955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. Общие сведения_2"/>
      <sheetName val="2.Оценочные показатели_3"/>
      <sheetName val="3.Программа реализации_4"/>
      <sheetName val="4.Баланс ээ_5"/>
      <sheetName val="5.Ремонты_6"/>
      <sheetName val="6.ИПР_7"/>
      <sheetName val="7.Затраты на персонал_8"/>
      <sheetName val="8.ОФР_9"/>
      <sheetName val="9.Смета затрат_10"/>
      <sheetName val="10.БДР_11"/>
      <sheetName val="11.БДДС_12"/>
      <sheetName val="12.Прогнозный баланс_13"/>
      <sheetName val="13.ПУЭ_14"/>
      <sheetName val="14.1.Снижение удельных операц"/>
    </sheetNames>
    <sheetDataSet>
      <sheetData sheetId="8">
        <row r="13">
          <cell r="P13">
            <v>8945026.855743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. Общие сведения_2"/>
      <sheetName val="2.Оценочные показатели_3"/>
      <sheetName val="3.Программа реализации_4"/>
      <sheetName val="4.Баланс ээ_5"/>
      <sheetName val="5.Ремонты_6"/>
      <sheetName val="6.ИПР_7"/>
      <sheetName val="7.Затраты на персонал_8"/>
      <sheetName val="8.ОФР_9"/>
      <sheetName val="9.Смета затрат_10"/>
      <sheetName val="10.БДР_11"/>
      <sheetName val="11.БДДС_12"/>
      <sheetName val="12.Прогнозный баланс_13"/>
      <sheetName val="13.ПУЭ_14"/>
      <sheetName val="14.1.Снижение удельных операц"/>
    </sheetNames>
    <sheetDataSet>
      <sheetData sheetId="3">
        <row r="41">
          <cell r="K41">
            <v>6207.76942706904</v>
          </cell>
        </row>
      </sheetData>
      <sheetData sheetId="4">
        <row r="11">
          <cell r="M11">
            <v>8912.8922</v>
          </cell>
        </row>
        <row r="21">
          <cell r="M21">
            <v>7161.556333</v>
          </cell>
        </row>
        <row r="30">
          <cell r="M30">
            <v>0.114936250687</v>
          </cell>
        </row>
      </sheetData>
      <sheetData sheetId="8">
        <row r="14">
          <cell r="J14">
            <v>8411052.120781</v>
          </cell>
        </row>
        <row r="19">
          <cell r="P19">
            <v>-6358063.87886</v>
          </cell>
        </row>
        <row r="27">
          <cell r="P27">
            <v>-6093.75605</v>
          </cell>
        </row>
        <row r="28">
          <cell r="P28">
            <v>-149714.01281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="85" zoomScaleNormal="85" zoomScalePageLayoutView="0" workbookViewId="0" topLeftCell="A25">
      <selection activeCell="K51" sqref="K51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24.375" style="1" customWidth="1"/>
    <col min="5" max="16384" width="9.125" style="1" customWidth="1"/>
  </cols>
  <sheetData>
    <row r="1" ht="15.75">
      <c r="B1" s="5"/>
    </row>
    <row r="2" spans="1:2" ht="48.75" customHeight="1">
      <c r="A2" s="50" t="s">
        <v>60</v>
      </c>
      <c r="B2" s="50"/>
    </row>
    <row r="3" spans="1:2" ht="15.75">
      <c r="A3" s="6"/>
      <c r="B3" s="6"/>
    </row>
    <row r="4" spans="1:2" s="3" customFormat="1" ht="15.75">
      <c r="A4" s="7" t="s">
        <v>0</v>
      </c>
      <c r="B4" s="8"/>
    </row>
    <row r="5" spans="1:2" ht="15.75">
      <c r="A5" s="6"/>
      <c r="B5" s="6"/>
    </row>
    <row r="6" spans="1:3" ht="15.75">
      <c r="A6" s="32" t="s">
        <v>5</v>
      </c>
      <c r="B6" s="33" t="s">
        <v>61</v>
      </c>
      <c r="C6" s="22"/>
    </row>
    <row r="7" spans="1:3" ht="15.75">
      <c r="A7" s="9" t="s">
        <v>1</v>
      </c>
      <c r="B7" s="35">
        <f>B8+B12+B11</f>
        <v>25538213</v>
      </c>
      <c r="C7" s="24"/>
    </row>
    <row r="8" spans="1:3" ht="15.75">
      <c r="A8" s="11" t="s">
        <v>2</v>
      </c>
      <c r="B8" s="35">
        <f>B9+B10</f>
        <v>24549539</v>
      </c>
      <c r="C8" s="24"/>
    </row>
    <row r="9" spans="1:3" ht="15.75">
      <c r="A9" s="12" t="s">
        <v>53</v>
      </c>
      <c r="B9" s="35">
        <f>'[2]Раздел 2'!$K$100</f>
        <v>24246520</v>
      </c>
      <c r="C9" s="24"/>
    </row>
    <row r="10" spans="1:3" ht="15.75">
      <c r="A10" s="12" t="s">
        <v>3</v>
      </c>
      <c r="B10" s="35">
        <f>'[2]Раздел 2'!$K$101</f>
        <v>303019</v>
      </c>
      <c r="C10" s="24"/>
    </row>
    <row r="11" spans="1:3" ht="15.75">
      <c r="A11" s="12" t="s">
        <v>56</v>
      </c>
      <c r="B11" s="35">
        <f>'[2]Раздел 2'!$K$102</f>
        <v>609615</v>
      </c>
      <c r="C11" s="24"/>
    </row>
    <row r="12" spans="1:3" ht="15.75">
      <c r="A12" s="11" t="s">
        <v>38</v>
      </c>
      <c r="B12" s="35">
        <f>'[2]Раздел 2'!$K$105</f>
        <v>379059</v>
      </c>
      <c r="C12" s="24"/>
    </row>
    <row r="13" spans="1:2" ht="15.75">
      <c r="A13" s="6"/>
      <c r="B13" s="6"/>
    </row>
    <row r="14" spans="1:2" s="3" customFormat="1" ht="15.75">
      <c r="A14" s="7" t="s">
        <v>4</v>
      </c>
      <c r="B14" s="8"/>
    </row>
    <row r="15" spans="1:2" ht="15.75">
      <c r="A15" s="6"/>
      <c r="B15" s="6"/>
    </row>
    <row r="16" spans="1:3" ht="15.75">
      <c r="A16" s="32" t="s">
        <v>5</v>
      </c>
      <c r="B16" s="33" t="str">
        <f>$B$6</f>
        <v>9 месяцев 2017</v>
      </c>
      <c r="C16" s="22"/>
    </row>
    <row r="17" spans="1:3" ht="31.5">
      <c r="A17" s="21" t="s">
        <v>6</v>
      </c>
      <c r="B17" s="36">
        <f>B9</f>
        <v>24246520</v>
      </c>
      <c r="C17" s="25"/>
    </row>
    <row r="18" spans="1:3" ht="47.25">
      <c r="A18" s="13" t="s">
        <v>7</v>
      </c>
      <c r="B18" s="37">
        <f>B17/B7</f>
        <v>0.9494211674090117</v>
      </c>
      <c r="C18" s="26"/>
    </row>
    <row r="19" spans="1:3" ht="15.75">
      <c r="A19" s="6"/>
      <c r="B19" s="6"/>
      <c r="C19" s="23"/>
    </row>
    <row r="20" spans="1:3" s="3" customFormat="1" ht="15.75">
      <c r="A20" s="7" t="s">
        <v>8</v>
      </c>
      <c r="B20" s="8"/>
      <c r="C20" s="27"/>
    </row>
    <row r="21" spans="1:3" ht="15.75">
      <c r="A21" s="6"/>
      <c r="B21" s="6"/>
      <c r="C21" s="23"/>
    </row>
    <row r="22" spans="1:3" ht="15.75">
      <c r="A22" s="32" t="s">
        <v>5</v>
      </c>
      <c r="B22" s="33" t="str">
        <f>$B$6</f>
        <v>9 месяцев 2017</v>
      </c>
      <c r="C22" s="22"/>
    </row>
    <row r="23" spans="1:3" ht="31.5">
      <c r="A23" s="13" t="s">
        <v>6</v>
      </c>
      <c r="B23" s="36">
        <f>B10</f>
        <v>303019</v>
      </c>
      <c r="C23" s="25"/>
    </row>
    <row r="24" spans="1:3" ht="47.25">
      <c r="A24" s="13" t="s">
        <v>7</v>
      </c>
      <c r="B24" s="37">
        <f>B23/B7</f>
        <v>0.011865317279638948</v>
      </c>
      <c r="C24" s="26"/>
    </row>
    <row r="25" spans="1:2" ht="15.75">
      <c r="A25" s="6"/>
      <c r="B25" s="6"/>
    </row>
    <row r="26" spans="1:2" s="3" customFormat="1" ht="15.75">
      <c r="A26" s="7" t="s">
        <v>9</v>
      </c>
      <c r="B26" s="8"/>
    </row>
    <row r="27" spans="1:2" ht="15.75">
      <c r="A27" s="6"/>
      <c r="B27" s="6"/>
    </row>
    <row r="28" spans="1:3" ht="15.75">
      <c r="A28" s="34" t="s">
        <v>10</v>
      </c>
      <c r="B28" s="33" t="str">
        <f>$B$6</f>
        <v>9 месяцев 2017</v>
      </c>
      <c r="C28" s="22"/>
    </row>
    <row r="29" spans="1:3" ht="15.75">
      <c r="A29" s="14" t="s">
        <v>11</v>
      </c>
      <c r="B29" s="38">
        <f>B30+B32</f>
        <v>0.26653959354435847</v>
      </c>
      <c r="C29" s="28"/>
    </row>
    <row r="30" spans="1:3" ht="15.75">
      <c r="A30" s="15" t="s">
        <v>12</v>
      </c>
      <c r="B30" s="38">
        <f>'[2]Раздел 2'!$K$39/'[2]Раздел 2'!$K$30</f>
        <v>0.23309852596207947</v>
      </c>
      <c r="C30" s="28"/>
    </row>
    <row r="31" spans="1:3" ht="15.75" customHeight="1">
      <c r="A31" s="16" t="s">
        <v>63</v>
      </c>
      <c r="B31" s="38">
        <f>'[2]Раздел 2'!$K$40/'[2]Раздел 2'!$K$30</f>
        <v>0.008044235502683145</v>
      </c>
      <c r="C31" s="28"/>
    </row>
    <row r="32" spans="1:3" ht="15.75">
      <c r="A32" s="15" t="s">
        <v>13</v>
      </c>
      <c r="B32" s="38">
        <f>'[2]Раздел 2'!$K$41/'[2]Раздел 2'!$K$30</f>
        <v>0.033441067582279</v>
      </c>
      <c r="C32" s="28"/>
    </row>
    <row r="33" spans="1:3" ht="15.75">
      <c r="A33" s="14" t="s">
        <v>14</v>
      </c>
      <c r="B33" s="38">
        <v>0.3473</v>
      </c>
      <c r="C33" s="28"/>
    </row>
    <row r="34" spans="1:3" ht="15.75">
      <c r="A34" s="14" t="s">
        <v>15</v>
      </c>
      <c r="B34" s="38">
        <v>0.1834</v>
      </c>
      <c r="C34" s="28"/>
    </row>
    <row r="35" spans="1:3" ht="15.75">
      <c r="A35" s="14" t="s">
        <v>16</v>
      </c>
      <c r="B35" s="38">
        <v>0.0555</v>
      </c>
      <c r="C35" s="28"/>
    </row>
    <row r="36" spans="1:3" ht="15.75">
      <c r="A36" s="14" t="s">
        <v>17</v>
      </c>
      <c r="B36" s="38">
        <f>'[2]Раздел 2'!$K$45/'[2]Раздел 2'!$K$30</f>
        <v>7.886052941471354E-05</v>
      </c>
      <c r="C36" s="28"/>
    </row>
    <row r="37" spans="1:3" ht="15.75">
      <c r="A37" s="14" t="s">
        <v>18</v>
      </c>
      <c r="B37" s="38">
        <v>0.0944</v>
      </c>
      <c r="C37" s="28"/>
    </row>
    <row r="38" spans="1:3" ht="15.75">
      <c r="A38" s="14" t="s">
        <v>19</v>
      </c>
      <c r="B38" s="38">
        <f>SUM(B39:B41)+0.0056</f>
        <v>0.053</v>
      </c>
      <c r="C38" s="28"/>
    </row>
    <row r="39" spans="1:3" ht="15.75">
      <c r="A39" s="15" t="s">
        <v>20</v>
      </c>
      <c r="B39" s="38">
        <v>0.0306</v>
      </c>
      <c r="C39" s="28"/>
    </row>
    <row r="40" spans="1:3" ht="15.75">
      <c r="A40" s="15" t="s">
        <v>21</v>
      </c>
      <c r="B40" s="38">
        <v>0.0034</v>
      </c>
      <c r="C40" s="28"/>
    </row>
    <row r="41" spans="1:3" ht="15.75">
      <c r="A41" s="15" t="s">
        <v>22</v>
      </c>
      <c r="B41" s="38">
        <v>0.0134</v>
      </c>
      <c r="C41" s="28"/>
    </row>
    <row r="42" spans="1:3" ht="15.75">
      <c r="A42" s="47"/>
      <c r="B42" s="48">
        <f>B29+SUM(B33:B38)</f>
        <v>1.0002184540737733</v>
      </c>
      <c r="C42" s="49" t="s">
        <v>62</v>
      </c>
    </row>
    <row r="43" spans="1:2" s="3" customFormat="1" ht="15.75">
      <c r="A43" s="7" t="s">
        <v>23</v>
      </c>
      <c r="B43" s="8"/>
    </row>
    <row r="44" spans="1:2" ht="15.75">
      <c r="A44" s="6"/>
      <c r="B44" s="6"/>
    </row>
    <row r="45" spans="1:3" ht="15.75">
      <c r="A45" s="33" t="s">
        <v>10</v>
      </c>
      <c r="B45" s="33" t="str">
        <f>$B$6</f>
        <v>9 месяцев 2017</v>
      </c>
      <c r="C45" s="22"/>
    </row>
    <row r="46" spans="1:3" ht="15.75">
      <c r="A46" s="17" t="s">
        <v>64</v>
      </c>
      <c r="B46" s="39">
        <f>'[3]2.Оценочные показатели'!$T$26</f>
        <v>0.3293455167348014</v>
      </c>
      <c r="C46" s="29"/>
    </row>
    <row r="47" spans="1:3" ht="15.75">
      <c r="A47" s="17" t="s">
        <v>24</v>
      </c>
      <c r="B47" s="39">
        <f>'[2]Раздел 2'!$K$75</f>
        <v>0.033773381228931317</v>
      </c>
      <c r="C47" s="29"/>
    </row>
    <row r="48" spans="1:3" ht="15.75">
      <c r="A48" s="17" t="s">
        <v>25</v>
      </c>
      <c r="B48" s="39">
        <f>'[3]2.Оценочные показатели'!$T$35</f>
        <v>0.034627200815118955</v>
      </c>
      <c r="C48" s="29"/>
    </row>
    <row r="49" spans="1:3" ht="15.75">
      <c r="A49" s="18"/>
      <c r="B49" s="6"/>
      <c r="C49" s="23"/>
    </row>
    <row r="50" spans="1:3" ht="15.75">
      <c r="A50" s="6"/>
      <c r="B50" s="6"/>
      <c r="C50" s="23"/>
    </row>
    <row r="51" spans="1:3" s="3" customFormat="1" ht="15.75">
      <c r="A51" s="7" t="s">
        <v>26</v>
      </c>
      <c r="B51" s="8"/>
      <c r="C51" s="27"/>
    </row>
    <row r="52" spans="1:3" ht="15.75">
      <c r="A52" s="6"/>
      <c r="B52" s="6"/>
      <c r="C52" s="23"/>
    </row>
    <row r="53" spans="1:3" ht="19.5" customHeight="1">
      <c r="A53" s="33" t="s">
        <v>10</v>
      </c>
      <c r="B53" s="33" t="str">
        <f>$B$6</f>
        <v>9 месяцев 2017</v>
      </c>
      <c r="C53" s="22"/>
    </row>
    <row r="54" spans="1:4" ht="15.75" customHeight="1">
      <c r="A54" s="19" t="s">
        <v>27</v>
      </c>
      <c r="B54" s="55">
        <f>(19392050+5696632)/7212518</f>
        <v>3.4784914228290313</v>
      </c>
      <c r="C54" s="45"/>
      <c r="D54" s="2"/>
    </row>
    <row r="55" spans="1:4" ht="17.25" customHeight="1">
      <c r="A55" s="19" t="s">
        <v>28</v>
      </c>
      <c r="B55" s="55">
        <f>14211050/7212518</f>
        <v>1.970331304545791</v>
      </c>
      <c r="C55" s="45"/>
      <c r="D55" s="2"/>
    </row>
    <row r="56" spans="1:3" ht="15.75">
      <c r="A56" s="19" t="s">
        <v>55</v>
      </c>
      <c r="B56" s="56">
        <v>142.78738727725388</v>
      </c>
      <c r="C56" s="45"/>
    </row>
    <row r="57" spans="1:3" ht="15.75">
      <c r="A57" s="6"/>
      <c r="B57" s="6"/>
      <c r="C57" s="6"/>
    </row>
    <row r="58" spans="1:3" s="3" customFormat="1" ht="15.75">
      <c r="A58" s="7" t="s">
        <v>29</v>
      </c>
      <c r="B58" s="8"/>
      <c r="C58" s="8"/>
    </row>
    <row r="59" spans="1:4" ht="15.75">
      <c r="A59" s="6"/>
      <c r="B59" s="6"/>
      <c r="C59" s="6"/>
      <c r="D59" s="43"/>
    </row>
    <row r="60" spans="1:4" ht="15.75">
      <c r="A60" s="33" t="s">
        <v>30</v>
      </c>
      <c r="B60" s="33" t="s">
        <v>31</v>
      </c>
      <c r="C60" s="33" t="s">
        <v>32</v>
      </c>
      <c r="D60" s="44"/>
    </row>
    <row r="61" spans="1:4" ht="15.75">
      <c r="A61" s="17" t="s">
        <v>57</v>
      </c>
      <c r="B61" s="10">
        <f>'[1]8.ОФР'!$U$12</f>
        <v>8617942.090999354</v>
      </c>
      <c r="C61" s="51">
        <f>B63/B62*100</f>
        <v>112.15991532783318</v>
      </c>
      <c r="D61" s="45"/>
    </row>
    <row r="62" spans="1:4" ht="15.75">
      <c r="A62" s="17" t="s">
        <v>58</v>
      </c>
      <c r="B62" s="10">
        <f>'[1]8.ОФР'!$V$12</f>
        <v>7975243.944859895</v>
      </c>
      <c r="C62" s="52"/>
      <c r="D62" s="45"/>
    </row>
    <row r="63" spans="1:4" ht="15.75">
      <c r="A63" s="17" t="s">
        <v>59</v>
      </c>
      <c r="B63" s="35">
        <f>'[4]8.ОФР_9'!$P$13</f>
        <v>8945026.855743</v>
      </c>
      <c r="C63" s="53"/>
      <c r="D63" s="45"/>
    </row>
    <row r="64" spans="1:4" ht="15.75">
      <c r="A64" s="6"/>
      <c r="B64" s="6"/>
      <c r="C64" s="6"/>
      <c r="D64" s="43"/>
    </row>
    <row r="65" spans="1:4" s="3" customFormat="1" ht="15.75">
      <c r="A65" s="7" t="s">
        <v>33</v>
      </c>
      <c r="B65" s="8"/>
      <c r="C65" s="8"/>
      <c r="D65" s="46"/>
    </row>
    <row r="66" spans="1:4" ht="15.75">
      <c r="A66" s="6"/>
      <c r="B66" s="6"/>
      <c r="C66" s="6"/>
      <c r="D66" s="43"/>
    </row>
    <row r="67" spans="1:4" ht="15.75">
      <c r="A67" s="33" t="s">
        <v>30</v>
      </c>
      <c r="B67" s="33" t="s">
        <v>31</v>
      </c>
      <c r="C67" s="33" t="s">
        <v>32</v>
      </c>
      <c r="D67" s="44"/>
    </row>
    <row r="68" spans="1:4" ht="15.75">
      <c r="A68" s="17" t="s">
        <v>57</v>
      </c>
      <c r="B68" s="10">
        <f>'[1]9.1. Смета затрат'!$U$11</f>
        <v>7790484.1499999985</v>
      </c>
      <c r="C68" s="51">
        <f>B70/B69*100</f>
        <v>99.6585603282048</v>
      </c>
      <c r="D68" s="45"/>
    </row>
    <row r="69" spans="1:4" ht="15.75">
      <c r="A69" s="17" t="s">
        <v>58</v>
      </c>
      <c r="B69" s="10">
        <f>'[1]9.1. Смета затрат'!$V$11</f>
        <v>6536188.789269999</v>
      </c>
      <c r="C69" s="52"/>
      <c r="D69" s="45"/>
    </row>
    <row r="70" spans="1:4" ht="15.75">
      <c r="A70" s="14" t="s">
        <v>59</v>
      </c>
      <c r="B70" s="10">
        <f>('[5]8.ОФР_9'!$P$19+'[5]8.ОФР_9'!$P$27+'[5]8.ОФР_9'!$P$28)*-1</f>
        <v>6513871.64772</v>
      </c>
      <c r="C70" s="54"/>
      <c r="D70" s="43"/>
    </row>
    <row r="71" spans="1:4" ht="15.75">
      <c r="A71" s="6"/>
      <c r="B71" s="6"/>
      <c r="C71" s="6"/>
      <c r="D71" s="43"/>
    </row>
    <row r="72" spans="1:3" s="3" customFormat="1" ht="15.75">
      <c r="A72" s="7" t="s">
        <v>39</v>
      </c>
      <c r="B72" s="8"/>
      <c r="C72" s="8"/>
    </row>
    <row r="73" spans="1:3" ht="15.75">
      <c r="A73" s="6"/>
      <c r="B73" s="6"/>
      <c r="C73" s="20"/>
    </row>
    <row r="74" spans="1:3" ht="15.75" customHeight="1">
      <c r="A74" s="33" t="s">
        <v>10</v>
      </c>
      <c r="B74" s="33" t="s">
        <v>65</v>
      </c>
      <c r="C74" s="22"/>
    </row>
    <row r="75" spans="1:3" ht="15.75" customHeight="1">
      <c r="A75" s="19" t="s">
        <v>34</v>
      </c>
      <c r="B75" s="30">
        <f>'[5]4.Баланс ээ_5'!$M$11</f>
        <v>8912.8922</v>
      </c>
      <c r="C75" s="40"/>
    </row>
    <row r="76" spans="1:3" ht="15.75" customHeight="1">
      <c r="A76" s="19" t="s">
        <v>54</v>
      </c>
      <c r="B76" s="30">
        <f>'[5]4.Баланс ээ_5'!$M$21</f>
        <v>7161.556333</v>
      </c>
      <c r="C76" s="41"/>
    </row>
    <row r="77" spans="1:3" ht="15.75" customHeight="1">
      <c r="A77" s="19" t="s">
        <v>35</v>
      </c>
      <c r="B77" s="30">
        <f>'[5]3.Программа реализации_4'!$K$41</f>
        <v>6207.76942706904</v>
      </c>
      <c r="C77" s="41"/>
    </row>
    <row r="78" spans="1:3" ht="15.75">
      <c r="A78" s="19" t="s">
        <v>36</v>
      </c>
      <c r="B78" s="31">
        <f>B80/B77/10</f>
        <v>135.49234100262365</v>
      </c>
      <c r="C78" s="41"/>
    </row>
    <row r="79" spans="1:3" ht="15.75">
      <c r="A79" s="19" t="s">
        <v>37</v>
      </c>
      <c r="B79" s="31">
        <f>'[5]4.Баланс ээ_5'!$M$30*100</f>
        <v>11.4936250687</v>
      </c>
      <c r="C79" s="41"/>
    </row>
    <row r="80" spans="1:3" ht="15.75">
      <c r="A80" s="19" t="s">
        <v>40</v>
      </c>
      <c r="B80" s="30">
        <f>'[5]8.ОФР_9'!$J$14</f>
        <v>8411052.120781</v>
      </c>
      <c r="C80" s="42"/>
    </row>
  </sheetData>
  <sheetProtection/>
  <mergeCells count="3">
    <mergeCell ref="A2:B2"/>
    <mergeCell ref="C61:C63"/>
    <mergeCell ref="C68:C70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0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51</v>
      </c>
      <c r="C3" s="4">
        <v>490</v>
      </c>
      <c r="E3">
        <v>11996416</v>
      </c>
      <c r="H3">
        <v>16724093</v>
      </c>
    </row>
    <row r="5" spans="2:8" ht="12.75">
      <c r="B5" t="s">
        <v>50</v>
      </c>
      <c r="C5" s="4">
        <v>590</v>
      </c>
      <c r="E5">
        <v>16799443</v>
      </c>
      <c r="H5">
        <v>17138349</v>
      </c>
    </row>
    <row r="6" spans="2:8" ht="12.75">
      <c r="B6" t="s">
        <v>48</v>
      </c>
      <c r="C6" s="4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47</v>
      </c>
    </row>
    <row r="12" spans="2:8" ht="12.75">
      <c r="B12" t="s">
        <v>48</v>
      </c>
      <c r="C12" s="4">
        <v>690</v>
      </c>
      <c r="E12">
        <v>15047301</v>
      </c>
      <c r="H12">
        <v>9499697</v>
      </c>
    </row>
    <row r="13" ht="12.75">
      <c r="C13" s="4"/>
    </row>
    <row r="14" spans="2:8" ht="12.75">
      <c r="B14" t="s">
        <v>51</v>
      </c>
      <c r="C14" s="4">
        <v>490</v>
      </c>
      <c r="E14">
        <v>11996416</v>
      </c>
      <c r="H14">
        <v>16724093</v>
      </c>
    </row>
    <row r="15" ht="12.75">
      <c r="C15" s="4"/>
    </row>
    <row r="16" spans="2:8" ht="12.75">
      <c r="B16" t="s">
        <v>49</v>
      </c>
      <c r="C16" s="4"/>
      <c r="E16">
        <f>E12/E14*100</f>
        <v>125.43163724899169</v>
      </c>
      <c r="H16">
        <f>H12/H14*100</f>
        <v>56.80246456414707</v>
      </c>
    </row>
    <row r="17" ht="12.75">
      <c r="C17" s="4"/>
    </row>
    <row r="18" ht="12.75">
      <c r="C18" s="4"/>
    </row>
    <row r="19" ht="12.75">
      <c r="C19" s="4"/>
    </row>
    <row r="20" spans="3:5" ht="12.75">
      <c r="C20" s="4"/>
      <c r="D20" t="s">
        <v>42</v>
      </c>
      <c r="E20" t="s">
        <v>43</v>
      </c>
    </row>
    <row r="21" ht="12.75">
      <c r="C21" s="4"/>
    </row>
    <row r="22" ht="12.75">
      <c r="C22" s="4"/>
    </row>
    <row r="23" spans="2:5" ht="12.75">
      <c r="B23" t="s">
        <v>44</v>
      </c>
      <c r="C23" s="4">
        <v>230</v>
      </c>
      <c r="D23">
        <v>465589</v>
      </c>
      <c r="E23">
        <v>351114</v>
      </c>
    </row>
    <row r="24" spans="2:5" ht="12.75">
      <c r="B24" t="s">
        <v>41</v>
      </c>
      <c r="C24" s="4">
        <v>240</v>
      </c>
      <c r="D24">
        <v>7478024</v>
      </c>
      <c r="E24">
        <v>7911754</v>
      </c>
    </row>
    <row r="25" spans="3:5" ht="12.75">
      <c r="C25" s="4">
        <v>244</v>
      </c>
      <c r="D25">
        <v>0</v>
      </c>
      <c r="E25">
        <v>0</v>
      </c>
    </row>
    <row r="26" ht="12.75">
      <c r="C26" s="4"/>
    </row>
    <row r="27" spans="2:5" ht="12.75">
      <c r="B27" t="s">
        <v>45</v>
      </c>
      <c r="C27" s="4"/>
      <c r="D27" s="4"/>
      <c r="E27">
        <v>23464348.37831768</v>
      </c>
    </row>
    <row r="28" spans="2:5" ht="12.75">
      <c r="B28" t="s">
        <v>52</v>
      </c>
      <c r="C28" s="4"/>
      <c r="E28">
        <v>0.18</v>
      </c>
    </row>
    <row r="29" ht="12.75">
      <c r="C29" s="4"/>
    </row>
    <row r="30" spans="2:7" ht="12.75">
      <c r="B30" t="s">
        <v>46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Трегубов Александр Николаевич</cp:lastModifiedBy>
  <cp:lastPrinted>2017-11-10T10:42:53Z</cp:lastPrinted>
  <dcterms:created xsi:type="dcterms:W3CDTF">2010-06-18T04:55:37Z</dcterms:created>
  <dcterms:modified xsi:type="dcterms:W3CDTF">2017-11-10T10:42:59Z</dcterms:modified>
  <cp:category/>
  <cp:version/>
  <cp:contentType/>
  <cp:contentStatus/>
</cp:coreProperties>
</file>